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orenz\Desktop\Planning Forms\"/>
    </mc:Choice>
  </mc:AlternateContent>
  <bookViews>
    <workbookView xWindow="0" yWindow="0" windowWidth="21600" windowHeight="9600"/>
  </bookViews>
  <sheets>
    <sheet name="Landscape Requirements" sheetId="1" r:id="rId1"/>
    <sheet name="Tree Replacement Requirements" sheetId="2" r:id="rId2"/>
    <sheet name="Total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5" i="1" l="1"/>
  <c r="J7" i="1"/>
  <c r="D15" i="1" l="1"/>
  <c r="B15" i="1"/>
  <c r="D14" i="1"/>
  <c r="C14" i="1"/>
  <c r="B19" i="1" l="1"/>
  <c r="E15" i="1"/>
  <c r="E14" i="1"/>
  <c r="D4" i="2"/>
  <c r="D9" i="2" l="1"/>
  <c r="D8" i="2" l="1"/>
  <c r="L5" i="2" s="1"/>
  <c r="E9" i="2" s="1"/>
  <c r="E7" i="2"/>
  <c r="E2" i="2"/>
  <c r="M13" i="1"/>
  <c r="J13" i="1"/>
  <c r="B18" i="1"/>
  <c r="J16" i="1" l="1"/>
  <c r="C12" i="3" s="1"/>
  <c r="L6" i="2"/>
  <c r="D3" i="1" l="1"/>
  <c r="D3" i="3" l="1"/>
  <c r="J17" i="1"/>
  <c r="D16" i="1"/>
  <c r="J19" i="1"/>
  <c r="I3" i="1" l="1"/>
  <c r="D6" i="3" s="1"/>
  <c r="M2" i="1"/>
  <c r="M3" i="1" l="1"/>
  <c r="B23" i="1" l="1"/>
  <c r="C12" i="2" s="1"/>
  <c r="L8" i="2"/>
  <c r="D18" i="1" l="1"/>
</calcChain>
</file>

<file path=xl/sharedStrings.xml><?xml version="1.0" encoding="utf-8"?>
<sst xmlns="http://schemas.openxmlformats.org/spreadsheetml/2006/main" count="57" uniqueCount="54">
  <si>
    <t>Shrubs</t>
  </si>
  <si>
    <t>Total Landscape Inches Required</t>
  </si>
  <si>
    <t>2.5 Inches (6 Feet)</t>
  </si>
  <si>
    <t>4.5 Inches</t>
  </si>
  <si>
    <t>Caliper Inches (Conifer Height)</t>
  </si>
  <si>
    <t>Total Inches</t>
  </si>
  <si>
    <t>1.5 Inches</t>
  </si>
  <si>
    <t>2 Inches</t>
  </si>
  <si>
    <t>Total Trees</t>
  </si>
  <si>
    <t>Total Number</t>
  </si>
  <si>
    <t>Total Square Feet</t>
  </si>
  <si>
    <t>Caliper Inch Equivalent</t>
  </si>
  <si>
    <t>Total Caliper Inch Equivalent</t>
  </si>
  <si>
    <t>Minimum Inch Equivalent Allowed</t>
  </si>
  <si>
    <t>*Shurbs and Planting Beds Over Maximum are allowed but will not be counted toward landscape requirements</t>
  </si>
  <si>
    <t>Maximum Inch Equivalent Counted*</t>
  </si>
  <si>
    <t>Parking Lot Islands</t>
  </si>
  <si>
    <t>Total Landscape Inches Planted</t>
  </si>
  <si>
    <t>Total Replacement Inches Planted</t>
  </si>
  <si>
    <t>Total Caliper Inches of Significant Trees Onsite</t>
  </si>
  <si>
    <t>Total Caliper Inches of Heritage Trees Onsite</t>
  </si>
  <si>
    <t>Total Caliper Inches of Significant Trees Removed</t>
  </si>
  <si>
    <t>Total Caliper Inches of Heritage Trees Removed</t>
  </si>
  <si>
    <t>Percent of Significant Tree Inches Removed</t>
  </si>
  <si>
    <t>Percent of Heritage Tree Inches Removed</t>
  </si>
  <si>
    <t>Heritage Tree Caliper Preservation</t>
  </si>
  <si>
    <t>Significant Tree Replacement Inches Required</t>
  </si>
  <si>
    <t>Heritage Tree Replacement Inches Required</t>
  </si>
  <si>
    <t>Subtotal Total Replacement Inches Required</t>
  </si>
  <si>
    <t>Total Replacement Inches Required (Accounting Preservation)</t>
  </si>
  <si>
    <t>5 Inches (12 Feet)</t>
  </si>
  <si>
    <t>Heritage Tree Size Requirement</t>
  </si>
  <si>
    <t>Total Caliper Inches Required</t>
  </si>
  <si>
    <t>Total Caliper Inches Planted</t>
  </si>
  <si>
    <t>3 Inches (7 Feet)</t>
  </si>
  <si>
    <t>(If none, insert 1 above for formula)</t>
  </si>
  <si>
    <t>Maximum Understory Inches Allowed</t>
  </si>
  <si>
    <t>At Least 20% must be 4 inches or larger</t>
  </si>
  <si>
    <t>inches</t>
  </si>
  <si>
    <t>Planting Beds/Containers</t>
  </si>
  <si>
    <t>Number of Deciduous Trees</t>
  </si>
  <si>
    <t>Number of Coniferous Trees</t>
  </si>
  <si>
    <t>Number of Understory Trees</t>
  </si>
  <si>
    <t>3.5 Inches (8 Feet)</t>
  </si>
  <si>
    <t>Inches Toward Tree Replacement</t>
  </si>
  <si>
    <t>4 Inches (10 Feet)</t>
  </si>
  <si>
    <t>Landscape Req. Minus Non Trees</t>
  </si>
  <si>
    <t>What Site Feels Like*</t>
  </si>
  <si>
    <t>*Includes additional shrubs, planting beds, parking islands, and understory/ornamental trees on site that cannot count toward tree replacement or landscaping requirements based on City Code</t>
  </si>
  <si>
    <t>Est. Number of Tree Replacement Trees</t>
  </si>
  <si>
    <t>Number of Trees at Minimum Size</t>
  </si>
  <si>
    <t>Maximum Number of Trees at Minimum Size (80% of total)</t>
  </si>
  <si>
    <t>Number of Trees at Minimum Size Minus Tree Replacemnt Trees</t>
  </si>
  <si>
    <t>Total Square Footage of Building(s)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</si>
</sst>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3F3F7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6" borderId="1" applyNumberFormat="0" applyFont="0" applyAlignment="0" applyProtection="0"/>
  </cellStyleXfs>
  <cellXfs count="5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2" fillId="3" borderId="0" xfId="0" applyFont="1" applyFill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9" fontId="1" fillId="0" borderId="0" xfId="0" applyNumberFormat="1" applyFont="1"/>
    <xf numFmtId="164" fontId="4" fillId="0" borderId="0" xfId="1" applyNumberFormat="1" applyFont="1"/>
    <xf numFmtId="10" fontId="0" fillId="0" borderId="0" xfId="1" applyNumberFormat="1" applyFont="1"/>
    <xf numFmtId="165" fontId="0" fillId="0" borderId="0" xfId="0" applyNumberFormat="1"/>
    <xf numFmtId="165" fontId="2" fillId="0" borderId="0" xfId="0" applyNumberFormat="1" applyFont="1"/>
    <xf numFmtId="165" fontId="2" fillId="2" borderId="0" xfId="0" applyNumberFormat="1" applyFont="1" applyFill="1"/>
    <xf numFmtId="0" fontId="2" fillId="4" borderId="0" xfId="0" applyFont="1" applyFill="1"/>
    <xf numFmtId="165" fontId="2" fillId="4" borderId="0" xfId="0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165" fontId="6" fillId="0" borderId="0" xfId="0" applyNumberFormat="1" applyFont="1"/>
    <xf numFmtId="1" fontId="2" fillId="4" borderId="0" xfId="0" applyNumberFormat="1" applyFont="1" applyFill="1"/>
    <xf numFmtId="1" fontId="6" fillId="0" borderId="0" xfId="0" applyNumberFormat="1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1" fontId="6" fillId="0" borderId="0" xfId="0" applyNumberFormat="1" applyFont="1" applyAlignment="1"/>
    <xf numFmtId="9" fontId="1" fillId="0" borderId="0" xfId="1" applyFont="1"/>
    <xf numFmtId="0" fontId="0" fillId="5" borderId="0" xfId="0" applyFill="1" applyAlignment="1" applyProtection="1">
      <alignment horizontal="center"/>
      <protection locked="0"/>
    </xf>
    <xf numFmtId="0" fontId="0" fillId="6" borderId="1" xfId="2" applyFont="1" applyAlignment="1" applyProtection="1">
      <alignment horizontal="center" wrapText="1"/>
      <protection locked="0"/>
    </xf>
    <xf numFmtId="0" fontId="0" fillId="6" borderId="1" xfId="2" applyFont="1" applyAlignment="1" applyProtection="1">
      <alignment horizontal="center"/>
      <protection locked="0"/>
    </xf>
    <xf numFmtId="0" fontId="8" fillId="6" borderId="1" xfId="2" applyFont="1" applyAlignment="1" applyProtection="1">
      <alignment horizontal="center"/>
      <protection locked="0"/>
    </xf>
    <xf numFmtId="0" fontId="0" fillId="6" borderId="1" xfId="2" applyFont="1" applyProtection="1">
      <protection locked="0"/>
    </xf>
    <xf numFmtId="3" fontId="0" fillId="6" borderId="1" xfId="2" applyNumberFormat="1" applyFont="1" applyProtection="1">
      <protection locked="0"/>
    </xf>
    <xf numFmtId="165" fontId="2" fillId="7" borderId="0" xfId="0" applyNumberFormat="1" applyFont="1" applyFill="1"/>
    <xf numFmtId="0" fontId="2" fillId="7" borderId="0" xfId="0" applyFont="1" applyFill="1"/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7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3">
    <cellStyle name="Normal" xfId="0" builtinId="0"/>
    <cellStyle name="Note" xfId="2" builtinId="10"/>
    <cellStyle name="Percent" xfId="1" builtinId="5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tabSelected="1" workbookViewId="0">
      <selection activeCell="F12" sqref="F12"/>
    </sheetView>
  </sheetViews>
  <sheetFormatPr defaultRowHeight="15" x14ac:dyDescent="0.25"/>
  <cols>
    <col min="1" max="1" width="20.28515625" customWidth="1"/>
    <col min="2" max="2" width="16.42578125" customWidth="1"/>
    <col min="3" max="3" width="17.42578125" customWidth="1"/>
    <col min="4" max="4" width="18" customWidth="1"/>
    <col min="5" max="5" width="18.28515625" customWidth="1"/>
    <col min="8" max="8" width="10.85546875" customWidth="1"/>
    <col min="9" max="9" width="16.5703125" bestFit="1" customWidth="1"/>
    <col min="10" max="10" width="13.140625" customWidth="1"/>
    <col min="11" max="11" width="13.140625" bestFit="1" customWidth="1"/>
    <col min="12" max="12" width="17.140625" customWidth="1"/>
    <col min="13" max="13" width="16.140625" customWidth="1"/>
  </cols>
  <sheetData>
    <row r="2" spans="1:13" x14ac:dyDescent="0.25">
      <c r="A2" s="43" t="s">
        <v>53</v>
      </c>
      <c r="B2" s="43"/>
      <c r="C2" s="43"/>
      <c r="D2" s="33"/>
      <c r="K2" s="40" t="s">
        <v>46</v>
      </c>
      <c r="L2" s="40"/>
      <c r="M2" s="22">
        <f>D3-(IF(D16&lt;D15,D16,D15)+(IF(J19&lt;J16,J19,J16)))</f>
        <v>0</v>
      </c>
    </row>
    <row r="3" spans="1:13" x14ac:dyDescent="0.25">
      <c r="A3" s="44" t="s">
        <v>1</v>
      </c>
      <c r="B3" s="44"/>
      <c r="C3" s="44"/>
      <c r="D3" s="35">
        <f>D2/320</f>
        <v>0</v>
      </c>
      <c r="F3" s="46" t="s">
        <v>17</v>
      </c>
      <c r="G3" s="46"/>
      <c r="H3" s="46"/>
      <c r="I3" s="18">
        <f>B15+C15+(IF(D16&lt;D15,D16,D15)+(IF(J19&lt;J16,J19,J16)))</f>
        <v>0</v>
      </c>
      <c r="K3" s="46" t="s">
        <v>44</v>
      </c>
      <c r="L3" s="46"/>
      <c r="M3" s="18">
        <f>IF(I3&gt;D3,(B15+C15)-M2+(C12*4.5)+(C13*5),(C12*4.5)+(C13*5))</f>
        <v>0</v>
      </c>
    </row>
    <row r="4" spans="1:13" x14ac:dyDescent="0.25">
      <c r="L4" s="21"/>
      <c r="M4" s="22"/>
    </row>
    <row r="5" spans="1:13" ht="30" x14ac:dyDescent="0.25">
      <c r="A5" s="2" t="s">
        <v>4</v>
      </c>
      <c r="B5" s="7" t="s">
        <v>40</v>
      </c>
      <c r="C5" s="7" t="s">
        <v>41</v>
      </c>
      <c r="D5" s="3" t="s">
        <v>42</v>
      </c>
      <c r="J5" s="1" t="s">
        <v>0</v>
      </c>
      <c r="M5" s="14"/>
    </row>
    <row r="6" spans="1:13" x14ac:dyDescent="0.25">
      <c r="A6" s="2" t="s">
        <v>6</v>
      </c>
      <c r="B6" s="5"/>
      <c r="C6" s="5"/>
      <c r="D6" s="30"/>
      <c r="I6" t="s">
        <v>9</v>
      </c>
      <c r="J6" s="33"/>
      <c r="K6" s="1"/>
    </row>
    <row r="7" spans="1:13" x14ac:dyDescent="0.25">
      <c r="A7" s="2" t="s">
        <v>7</v>
      </c>
      <c r="B7" s="5"/>
      <c r="C7" s="5"/>
      <c r="D7" s="30"/>
      <c r="I7" s="38" t="s">
        <v>11</v>
      </c>
      <c r="J7" s="45">
        <f>(J6/6)*3</f>
        <v>0</v>
      </c>
      <c r="K7" s="1"/>
    </row>
    <row r="8" spans="1:13" x14ac:dyDescent="0.25">
      <c r="A8" t="s">
        <v>2</v>
      </c>
      <c r="B8" s="31"/>
      <c r="C8" s="32"/>
      <c r="D8" s="31"/>
      <c r="I8" s="38"/>
      <c r="J8" s="45"/>
    </row>
    <row r="9" spans="1:13" x14ac:dyDescent="0.25">
      <c r="A9" t="s">
        <v>34</v>
      </c>
      <c r="B9" s="31"/>
      <c r="C9" s="32"/>
      <c r="D9" s="31"/>
      <c r="F9" s="14"/>
    </row>
    <row r="10" spans="1:13" x14ac:dyDescent="0.25">
      <c r="A10" t="s">
        <v>43</v>
      </c>
      <c r="B10" s="31"/>
      <c r="C10" s="32"/>
      <c r="D10" s="31"/>
    </row>
    <row r="11" spans="1:13" x14ac:dyDescent="0.25">
      <c r="A11" t="s">
        <v>45</v>
      </c>
      <c r="B11" s="31"/>
      <c r="C11" s="32"/>
      <c r="D11" s="31"/>
      <c r="J11" s="1" t="s">
        <v>39</v>
      </c>
      <c r="M11" s="1" t="s">
        <v>16</v>
      </c>
    </row>
    <row r="12" spans="1:13" x14ac:dyDescent="0.25">
      <c r="A12" t="s">
        <v>3</v>
      </c>
      <c r="B12" s="31"/>
      <c r="C12" s="29"/>
      <c r="D12" s="31"/>
      <c r="I12" t="s">
        <v>10</v>
      </c>
      <c r="J12" s="34"/>
      <c r="L12" t="s">
        <v>10</v>
      </c>
      <c r="M12" s="33"/>
    </row>
    <row r="13" spans="1:13" x14ac:dyDescent="0.25">
      <c r="A13" t="s">
        <v>30</v>
      </c>
      <c r="B13" s="31"/>
      <c r="C13" s="29"/>
      <c r="D13" s="31"/>
      <c r="I13" s="38" t="s">
        <v>11</v>
      </c>
      <c r="J13" s="47">
        <f>(J12/500)*3</f>
        <v>0</v>
      </c>
      <c r="L13" s="38" t="s">
        <v>11</v>
      </c>
      <c r="M13" s="45">
        <f>(M12/500)*3</f>
        <v>0</v>
      </c>
    </row>
    <row r="14" spans="1:13" x14ac:dyDescent="0.25">
      <c r="A14" s="1" t="s">
        <v>8</v>
      </c>
      <c r="B14" s="19">
        <f>SUM(B8:B13)</f>
        <v>0</v>
      </c>
      <c r="C14" s="19">
        <f>SUM(C8:C11)</f>
        <v>0</v>
      </c>
      <c r="D14" s="19">
        <f>SUM(D6:D13)</f>
        <v>0</v>
      </c>
      <c r="E14" s="20">
        <f>SUM(B14:D14)</f>
        <v>0</v>
      </c>
      <c r="I14" s="38"/>
      <c r="J14" s="47"/>
      <c r="L14" s="38"/>
      <c r="M14" s="45"/>
    </row>
    <row r="15" spans="1:13" x14ac:dyDescent="0.25">
      <c r="A15" s="1" t="s">
        <v>5</v>
      </c>
      <c r="B15" s="20">
        <f>(B8*2.5)+(B9*3)+(B10*3.5)+(B11*4)+(B12*4.5)+(B13*5)</f>
        <v>0</v>
      </c>
      <c r="C15" s="20">
        <f>(C8*2.5)+(C9*3)+(C10*3.5)+(C11*4)</f>
        <v>0</v>
      </c>
      <c r="D15" s="20">
        <f>(D6*1.5)+(D7*2)+(D8*2.5)+(D9*3)+(D10*3.5)+(D11*4)+(D12*4.5)+(D13*5)</f>
        <v>0</v>
      </c>
      <c r="E15" s="20">
        <f>SUM(B15:D15)</f>
        <v>0</v>
      </c>
    </row>
    <row r="16" spans="1:13" ht="30" x14ac:dyDescent="0.25">
      <c r="D16" s="4">
        <f>D3*0.2</f>
        <v>0</v>
      </c>
      <c r="E16" s="6" t="s">
        <v>36</v>
      </c>
      <c r="I16" s="2" t="s">
        <v>12</v>
      </c>
      <c r="J16" s="15">
        <f>J13+J7+M13</f>
        <v>0</v>
      </c>
    </row>
    <row r="17" spans="1:12" x14ac:dyDescent="0.25">
      <c r="I17" s="41" t="s">
        <v>13</v>
      </c>
      <c r="J17" s="42">
        <f>D3*0.1</f>
        <v>0</v>
      </c>
    </row>
    <row r="18" spans="1:12" ht="48.75" x14ac:dyDescent="0.25">
      <c r="A18" s="6" t="s">
        <v>50</v>
      </c>
      <c r="B18">
        <f>B8+C8+D6</f>
        <v>0</v>
      </c>
      <c r="C18" s="26" t="s">
        <v>52</v>
      </c>
      <c r="D18" s="24">
        <f>B18-B23</f>
        <v>0</v>
      </c>
      <c r="I18" s="41"/>
      <c r="J18" s="42"/>
    </row>
    <row r="19" spans="1:12" ht="18.600000000000001" customHeight="1" x14ac:dyDescent="0.25">
      <c r="A19" s="41" t="s">
        <v>51</v>
      </c>
      <c r="B19" s="37">
        <f>(B14+C14+D14)*0.8</f>
        <v>0</v>
      </c>
      <c r="C19" s="25"/>
      <c r="D19" s="21"/>
      <c r="I19" s="41" t="s">
        <v>15</v>
      </c>
      <c r="J19" s="42">
        <f>D3*0.25</f>
        <v>0</v>
      </c>
    </row>
    <row r="20" spans="1:12" ht="34.15" customHeight="1" x14ac:dyDescent="0.25">
      <c r="A20" s="41"/>
      <c r="B20" s="37"/>
      <c r="I20" s="41"/>
      <c r="J20" s="42"/>
    </row>
    <row r="21" spans="1:12" x14ac:dyDescent="0.25">
      <c r="I21" s="38" t="s">
        <v>14</v>
      </c>
      <c r="J21" s="38"/>
      <c r="K21" s="38"/>
      <c r="L21" s="38"/>
    </row>
    <row r="22" spans="1:12" x14ac:dyDescent="0.25">
      <c r="A22" s="39" t="s">
        <v>49</v>
      </c>
      <c r="I22" s="38"/>
      <c r="J22" s="38"/>
      <c r="K22" s="38"/>
      <c r="L22" s="38"/>
    </row>
    <row r="23" spans="1:12" ht="22.15" customHeight="1" x14ac:dyDescent="0.25">
      <c r="A23" s="39"/>
      <c r="B23" s="27">
        <f>M3/2.5</f>
        <v>0</v>
      </c>
      <c r="I23" s="38"/>
      <c r="J23" s="38"/>
      <c r="K23" s="38"/>
      <c r="L23" s="38"/>
    </row>
  </sheetData>
  <sheetProtection algorithmName="SHA-512" hashValue="73WrTFNv1PzaDgBXkEMFHARO7iYjFIrEJxYUzAZHWAMZT+UHph28NTjtatLzdMgWQC9voeSDgFk9T4UZRlbhAg==" saltValue="8THp48TEooXOPkJFPwGQjQ==" spinCount="100000" sheet="1" objects="1" scenarios="1"/>
  <mergeCells count="19">
    <mergeCell ref="M13:M14"/>
    <mergeCell ref="F3:H3"/>
    <mergeCell ref="J7:J8"/>
    <mergeCell ref="I13:I14"/>
    <mergeCell ref="J13:J14"/>
    <mergeCell ref="K3:L3"/>
    <mergeCell ref="B19:B20"/>
    <mergeCell ref="I7:I8"/>
    <mergeCell ref="I21:L23"/>
    <mergeCell ref="A22:A23"/>
    <mergeCell ref="K2:L2"/>
    <mergeCell ref="L13:L14"/>
    <mergeCell ref="I17:I18"/>
    <mergeCell ref="I19:I20"/>
    <mergeCell ref="J17:J18"/>
    <mergeCell ref="J19:J20"/>
    <mergeCell ref="A2:C2"/>
    <mergeCell ref="A3:C3"/>
    <mergeCell ref="A19:A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H21" sqref="H21"/>
    </sheetView>
  </sheetViews>
  <sheetFormatPr defaultRowHeight="15" x14ac:dyDescent="0.25"/>
  <cols>
    <col min="1" max="1" width="20.28515625" customWidth="1"/>
    <col min="2" max="2" width="17.5703125" customWidth="1"/>
    <col min="3" max="3" width="15.85546875" customWidth="1"/>
    <col min="4" max="4" width="12.85546875" customWidth="1"/>
    <col min="5" max="5" width="23.7109375" customWidth="1"/>
    <col min="8" max="8" width="14.42578125" customWidth="1"/>
    <col min="9" max="9" width="16.5703125" bestFit="1" customWidth="1"/>
    <col min="10" max="11" width="13.140625" bestFit="1" customWidth="1"/>
    <col min="12" max="13" width="16.140625" customWidth="1"/>
  </cols>
  <sheetData>
    <row r="1" spans="1:12" x14ac:dyDescent="0.25">
      <c r="A1" s="43" t="s">
        <v>19</v>
      </c>
      <c r="B1" s="43"/>
      <c r="C1" s="43"/>
      <c r="D1" s="33"/>
      <c r="E1" t="s">
        <v>23</v>
      </c>
    </row>
    <row r="2" spans="1:12" x14ac:dyDescent="0.25">
      <c r="A2" s="40" t="s">
        <v>35</v>
      </c>
      <c r="B2" s="40"/>
      <c r="C2" s="40"/>
      <c r="D2" s="40"/>
      <c r="E2" s="13" t="e">
        <f>D3/D1</f>
        <v>#DIV/0!</v>
      </c>
    </row>
    <row r="3" spans="1:12" x14ac:dyDescent="0.25">
      <c r="A3" s="43" t="s">
        <v>21</v>
      </c>
      <c r="B3" s="43"/>
      <c r="C3" s="43"/>
      <c r="D3" s="33"/>
    </row>
    <row r="4" spans="1:12" x14ac:dyDescent="0.25">
      <c r="A4" s="44" t="s">
        <v>26</v>
      </c>
      <c r="B4" s="44"/>
      <c r="C4" s="44"/>
      <c r="D4" s="35" t="e">
        <f>(((D3/D1)*0.5)*D3)</f>
        <v>#DIV/0!</v>
      </c>
    </row>
    <row r="5" spans="1:12" x14ac:dyDescent="0.25">
      <c r="I5" s="48" t="s">
        <v>28</v>
      </c>
      <c r="J5" s="48"/>
      <c r="K5" s="48"/>
      <c r="L5" s="22" t="e">
        <f>D4+D8</f>
        <v>#DIV/0!</v>
      </c>
    </row>
    <row r="6" spans="1:12" x14ac:dyDescent="0.25">
      <c r="A6" s="43" t="s">
        <v>20</v>
      </c>
      <c r="B6" s="43"/>
      <c r="C6" s="43"/>
      <c r="D6" s="33"/>
      <c r="E6" t="s">
        <v>24</v>
      </c>
      <c r="H6" s="44" t="s">
        <v>29</v>
      </c>
      <c r="I6" s="44"/>
      <c r="J6" s="44"/>
      <c r="K6" s="44"/>
      <c r="L6" s="35" t="e">
        <f>(D4+D8)-(IF(D9&gt;E9,E9,D9))</f>
        <v>#DIV/0!</v>
      </c>
    </row>
    <row r="7" spans="1:12" x14ac:dyDescent="0.25">
      <c r="A7" s="43" t="s">
        <v>22</v>
      </c>
      <c r="B7" s="43"/>
      <c r="C7" s="43"/>
      <c r="D7" s="33"/>
      <c r="E7" s="13" t="e">
        <f>D7/D6</f>
        <v>#DIV/0!</v>
      </c>
    </row>
    <row r="8" spans="1:12" x14ac:dyDescent="0.25">
      <c r="A8" s="44" t="s">
        <v>27</v>
      </c>
      <c r="B8" s="44"/>
      <c r="C8" s="44"/>
      <c r="D8" s="36">
        <f>D7*2</f>
        <v>0</v>
      </c>
      <c r="I8" s="46" t="s">
        <v>18</v>
      </c>
      <c r="J8" s="46"/>
      <c r="K8" s="46"/>
      <c r="L8" s="23">
        <f>'Landscape Requirements'!M3</f>
        <v>0</v>
      </c>
    </row>
    <row r="9" spans="1:12" x14ac:dyDescent="0.25">
      <c r="A9" s="52" t="s">
        <v>25</v>
      </c>
      <c r="B9" s="52"/>
      <c r="C9" s="52"/>
      <c r="D9" s="9">
        <f>D6-D7</f>
        <v>0</v>
      </c>
      <c r="E9" s="10" t="e">
        <f>L5*0.5</f>
        <v>#DIV/0!</v>
      </c>
      <c r="F9" s="8"/>
      <c r="G9" s="8"/>
      <c r="H9" s="8"/>
      <c r="I9" s="9"/>
    </row>
    <row r="11" spans="1:12" x14ac:dyDescent="0.25">
      <c r="A11" s="2"/>
      <c r="B11" s="7"/>
      <c r="C11" s="7"/>
      <c r="D11" s="3"/>
    </row>
    <row r="12" spans="1:12" x14ac:dyDescent="0.25">
      <c r="A12" s="50" t="s">
        <v>31</v>
      </c>
      <c r="B12" s="50"/>
      <c r="C12" s="28" t="e">
        <f>('Landscape Requirements'!B11+'Landscape Requirements'!C11+'Landscape Requirements'!B12+'Landscape Requirements'!C12+'Landscape Requirements'!C13+'Landscape Requirements'!B13)/'Landscape Requirements'!B23</f>
        <v>#DIV/0!</v>
      </c>
    </row>
    <row r="13" spans="1:12" x14ac:dyDescent="0.25">
      <c r="A13" s="51" t="s">
        <v>37</v>
      </c>
      <c r="B13" s="51"/>
    </row>
    <row r="15" spans="1:12" x14ac:dyDescent="0.25">
      <c r="C15" s="10"/>
    </row>
    <row r="16" spans="1:12" x14ac:dyDescent="0.25">
      <c r="C16" s="10"/>
    </row>
    <row r="17" spans="1:5" x14ac:dyDescent="0.25">
      <c r="C17" s="10"/>
    </row>
    <row r="18" spans="1:5" x14ac:dyDescent="0.25">
      <c r="A18" s="1"/>
    </row>
    <row r="19" spans="1:5" x14ac:dyDescent="0.25">
      <c r="A19" s="1"/>
      <c r="B19" s="1"/>
      <c r="C19" s="1"/>
      <c r="D19" s="1"/>
    </row>
    <row r="20" spans="1:5" x14ac:dyDescent="0.25">
      <c r="D20" s="4"/>
      <c r="E20" s="6"/>
    </row>
    <row r="22" spans="1:5" x14ac:dyDescent="0.25">
      <c r="A22" s="49"/>
      <c r="B22" s="12"/>
    </row>
    <row r="23" spans="1:5" x14ac:dyDescent="0.25">
      <c r="A23" s="49"/>
      <c r="B23" s="11"/>
    </row>
  </sheetData>
  <sheetProtection algorithmName="SHA-512" hashValue="VUOmzYZWnHm+Pbm33tEIQgVWhYwewOa57AADxqZXumH8vk1Ru9xaavwRlNQrqPAOyXtOgDkZLO8IijnFXapzww==" saltValue="F8ciHsUZaPDq4/ThfQ+fhg==" spinCount="100000" sheet="1" objects="1" scenarios="1"/>
  <mergeCells count="14">
    <mergeCell ref="A1:C1"/>
    <mergeCell ref="A6:C6"/>
    <mergeCell ref="A9:C9"/>
    <mergeCell ref="A8:C8"/>
    <mergeCell ref="A7:C7"/>
    <mergeCell ref="A4:C4"/>
    <mergeCell ref="I8:K8"/>
    <mergeCell ref="I5:K5"/>
    <mergeCell ref="H6:K6"/>
    <mergeCell ref="A22:A23"/>
    <mergeCell ref="A2:D2"/>
    <mergeCell ref="A3:C3"/>
    <mergeCell ref="A12:B12"/>
    <mergeCell ref="A13:B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9"/>
  <sheetViews>
    <sheetView zoomScaleNormal="100" workbookViewId="0">
      <selection activeCell="H15" sqref="H15"/>
    </sheetView>
  </sheetViews>
  <sheetFormatPr defaultRowHeight="15" x14ac:dyDescent="0.25"/>
  <cols>
    <col min="1" max="1" width="18.28515625" bestFit="1" customWidth="1"/>
    <col min="2" max="2" width="16.140625" bestFit="1" customWidth="1"/>
    <col min="3" max="3" width="19.140625" customWidth="1"/>
    <col min="4" max="4" width="13.85546875" customWidth="1"/>
    <col min="9" max="9" width="10.85546875" customWidth="1"/>
  </cols>
  <sheetData>
    <row r="3" spans="1:4" x14ac:dyDescent="0.25">
      <c r="A3" s="53" t="s">
        <v>32</v>
      </c>
      <c r="B3" s="53"/>
      <c r="C3" s="53"/>
      <c r="D3" s="16" t="e">
        <f>'Landscape Requirements'!D3+'Tree Replacement Requirements'!L6</f>
        <v>#DIV/0!</v>
      </c>
    </row>
    <row r="6" spans="1:4" x14ac:dyDescent="0.25">
      <c r="A6" s="46" t="s">
        <v>33</v>
      </c>
      <c r="B6" s="46"/>
      <c r="C6" s="46"/>
      <c r="D6" s="18">
        <f>'Landscape Requirements'!I3+'Landscape Requirements'!C12+'Landscape Requirements'!C13</f>
        <v>0</v>
      </c>
    </row>
    <row r="9" spans="1:4" ht="17.45" customHeight="1" x14ac:dyDescent="0.25">
      <c r="B9" s="1"/>
      <c r="C9" s="1"/>
      <c r="D9" s="3"/>
    </row>
    <row r="10" spans="1:4" ht="20.45" customHeight="1" x14ac:dyDescent="0.25"/>
    <row r="12" spans="1:4" x14ac:dyDescent="0.25">
      <c r="A12" s="46" t="s">
        <v>47</v>
      </c>
      <c r="B12" s="46"/>
      <c r="C12" s="23">
        <f>'Landscape Requirements'!E15+'Landscape Requirements'!J16+'Landscape Requirements'!C12+'Landscape Requirements'!C13</f>
        <v>0</v>
      </c>
      <c r="D12" s="17" t="s">
        <v>38</v>
      </c>
    </row>
    <row r="15" spans="1:4" ht="11.45" customHeight="1" x14ac:dyDescent="0.25">
      <c r="A15" s="38" t="s">
        <v>48</v>
      </c>
      <c r="B15" s="38"/>
      <c r="C15" s="38"/>
      <c r="D15" s="38"/>
    </row>
    <row r="16" spans="1:4" ht="11.45" customHeight="1" x14ac:dyDescent="0.25">
      <c r="A16" s="38"/>
      <c r="B16" s="38"/>
      <c r="C16" s="38"/>
      <c r="D16" s="38"/>
    </row>
    <row r="17" spans="1:5" ht="12" customHeight="1" x14ac:dyDescent="0.25">
      <c r="A17" s="38"/>
      <c r="B17" s="38"/>
      <c r="C17" s="38"/>
      <c r="D17" s="38"/>
    </row>
    <row r="18" spans="1:5" x14ac:dyDescent="0.25">
      <c r="A18" s="38"/>
      <c r="B18" s="38"/>
      <c r="C18" s="38"/>
      <c r="D18" s="38"/>
    </row>
    <row r="19" spans="1:5" x14ac:dyDescent="0.25">
      <c r="E19" s="1"/>
    </row>
  </sheetData>
  <sheetProtection algorithmName="SHA-512" hashValue="H0IS2ZmTbOdioyOn1inWDxUw8mZdBijkVUyW0/dMjp606d7RosowkXjAojTVRzL+oXe694YOmDm4fbhFS1hseA==" saltValue="XxB9ZMllDE9Nmc9sn2TFmA==" spinCount="100000" sheet="1" objects="1" scenarios="1"/>
  <mergeCells count="4">
    <mergeCell ref="A3:C3"/>
    <mergeCell ref="A6:C6"/>
    <mergeCell ref="A12:B12"/>
    <mergeCell ref="A15:D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Landscape Requirements</vt:lpstr>
      <vt:lpstr>Tree Replacement Requirements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Strain</dc:creator>
  <cp:lastModifiedBy>Joyce Lorenz</cp:lastModifiedBy>
  <dcterms:created xsi:type="dcterms:W3CDTF">2020-02-11T14:04:11Z</dcterms:created>
  <dcterms:modified xsi:type="dcterms:W3CDTF">2020-12-28T20:48:37Z</dcterms:modified>
</cp:coreProperties>
</file>